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\Desktop\"/>
    </mc:Choice>
  </mc:AlternateContent>
  <xr:revisionPtr revIDLastSave="0" documentId="10_ncr:8100000_{4BABB2EF-F191-4B8B-95A5-4045FE9AAE9D}" xr6:coauthVersionLast="34" xr6:coauthVersionMax="34" xr10:uidLastSave="{00000000-0000-0000-0000-000000000000}"/>
  <bookViews>
    <workbookView xWindow="0" yWindow="0" windowWidth="11265" windowHeight="4470" activeTab="1" xr2:uid="{E2D8DB7C-D91C-4CA2-BB88-DBC5718B8045}"/>
  </bookViews>
  <sheets>
    <sheet name="Arkusz1" sheetId="1" r:id="rId1"/>
    <sheet name="Wynagrodzenie mininalne- histor" sheetId="2" r:id="rId2"/>
    <sheet name="Przedsiębiorcy" sheetId="4" r:id="rId3"/>
    <sheet name="Minimalne 2018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H25" i="2"/>
  <c r="H27" i="2"/>
  <c r="H30" i="2"/>
  <c r="H21" i="2"/>
  <c r="L2" i="2"/>
  <c r="N8" i="2"/>
  <c r="M21" i="2"/>
  <c r="N20" i="2"/>
  <c r="M20" i="2"/>
  <c r="L20" i="2"/>
  <c r="K23" i="2"/>
  <c r="K22" i="2"/>
  <c r="F33" i="2"/>
  <c r="J2" i="2"/>
  <c r="K2" i="2" s="1"/>
  <c r="G32" i="2"/>
  <c r="H3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2" i="2"/>
  <c r="N5" i="2"/>
  <c r="N2" i="2"/>
  <c r="N3" i="2" s="1"/>
  <c r="N6" i="2" s="1"/>
  <c r="F5" i="2"/>
  <c r="F9" i="2"/>
  <c r="F13" i="2"/>
  <c r="F17" i="2"/>
  <c r="F21" i="2"/>
  <c r="F25" i="2"/>
  <c r="F29" i="2"/>
  <c r="F2" i="2"/>
  <c r="E3" i="2"/>
  <c r="F3" i="2" s="1"/>
  <c r="E4" i="2"/>
  <c r="F4" i="2" s="1"/>
  <c r="E5" i="2"/>
  <c r="E6" i="2"/>
  <c r="F6" i="2" s="1"/>
  <c r="E7" i="2"/>
  <c r="F7" i="2" s="1"/>
  <c r="E8" i="2"/>
  <c r="F8" i="2" s="1"/>
  <c r="E9" i="2"/>
  <c r="E10" i="2"/>
  <c r="F10" i="2" s="1"/>
  <c r="E11" i="2"/>
  <c r="F11" i="2" s="1"/>
  <c r="E12" i="2"/>
  <c r="F12" i="2" s="1"/>
  <c r="E13" i="2"/>
  <c r="E14" i="2"/>
  <c r="F14" i="2" s="1"/>
  <c r="E15" i="2"/>
  <c r="F15" i="2" s="1"/>
  <c r="E16" i="2"/>
  <c r="F16" i="2" s="1"/>
  <c r="E17" i="2"/>
  <c r="E18" i="2"/>
  <c r="F18" i="2" s="1"/>
  <c r="E19" i="2"/>
  <c r="F19" i="2" s="1"/>
  <c r="E20" i="2"/>
  <c r="F20" i="2" s="1"/>
  <c r="E21" i="2"/>
  <c r="E22" i="2"/>
  <c r="F22" i="2" s="1"/>
  <c r="E23" i="2"/>
  <c r="F23" i="2" s="1"/>
  <c r="E24" i="2"/>
  <c r="F24" i="2" s="1"/>
  <c r="E25" i="2"/>
  <c r="E26" i="2"/>
  <c r="F26" i="2" s="1"/>
  <c r="E27" i="2"/>
  <c r="F27" i="2" s="1"/>
  <c r="E28" i="2"/>
  <c r="F28" i="2" s="1"/>
  <c r="E29" i="2"/>
  <c r="E30" i="2"/>
  <c r="F30" i="2" s="1"/>
  <c r="E31" i="2"/>
  <c r="F31" i="2" s="1"/>
  <c r="E32" i="2"/>
  <c r="F32" i="2" s="1"/>
  <c r="E2" i="2"/>
  <c r="E6" i="3"/>
  <c r="E5" i="3"/>
  <c r="H4" i="2" l="1"/>
  <c r="J3" i="2"/>
  <c r="K3" i="2" s="1"/>
  <c r="I32" i="2"/>
  <c r="H5" i="2" l="1"/>
  <c r="J4" i="2"/>
  <c r="K4" i="2" s="1"/>
  <c r="J5" i="2" l="1"/>
  <c r="K5" i="2" s="1"/>
  <c r="H6" i="2"/>
  <c r="J6" i="2" l="1"/>
  <c r="K6" i="2" s="1"/>
  <c r="H7" i="2"/>
  <c r="H8" i="2" l="1"/>
  <c r="J7" i="2"/>
  <c r="K7" i="2" s="1"/>
  <c r="H9" i="2" l="1"/>
  <c r="J8" i="2"/>
  <c r="K8" i="2" s="1"/>
  <c r="J9" i="2" l="1"/>
  <c r="K9" i="2" s="1"/>
  <c r="H10" i="2"/>
  <c r="J10" i="2" l="1"/>
  <c r="K10" i="2" s="1"/>
  <c r="H11" i="2"/>
  <c r="H12" i="2" l="1"/>
  <c r="J11" i="2"/>
  <c r="K11" i="2" s="1"/>
  <c r="H13" i="2" l="1"/>
  <c r="J12" i="2"/>
  <c r="K12" i="2" s="1"/>
  <c r="J13" i="2" l="1"/>
  <c r="K13" i="2" s="1"/>
  <c r="H14" i="2"/>
  <c r="J14" i="2" l="1"/>
  <c r="K14" i="2" s="1"/>
  <c r="H15" i="2"/>
  <c r="H16" i="2" l="1"/>
  <c r="J15" i="2"/>
  <c r="K15" i="2" s="1"/>
  <c r="H17" i="2" l="1"/>
  <c r="J16" i="2"/>
  <c r="K16" i="2" s="1"/>
  <c r="J17" i="2" l="1"/>
  <c r="K17" i="2" s="1"/>
  <c r="H18" i="2"/>
  <c r="J18" i="2" s="1"/>
  <c r="K18" i="2" s="1"/>
  <c r="K19" i="2" s="1"/>
  <c r="K21" i="2" s="1"/>
</calcChain>
</file>

<file path=xl/sharedStrings.xml><?xml version="1.0" encoding="utf-8"?>
<sst xmlns="http://schemas.openxmlformats.org/spreadsheetml/2006/main" count="44" uniqueCount="43">
  <si>
    <t>Emerytura</t>
  </si>
  <si>
    <t>Ilość składek</t>
  </si>
  <si>
    <t>Kwota ZUS co miesięczna</t>
  </si>
  <si>
    <t>Szczegółowe wyliczenie:</t>
  </si>
  <si>
    <t>Składka na ubezpieczenie emerytalne 9,76%</t>
  </si>
  <si>
    <t>Składka na ubezpieczenie rentowe 1,5%</t>
  </si>
  <si>
    <t>Składka na dobrowolne ubezpieczenie chorobowe 2,45%</t>
  </si>
  <si>
    <t>Razem składki ZUS</t>
  </si>
  <si>
    <t>Koszty uzyskania</t>
  </si>
  <si>
    <t>Podstawa opodatkowania</t>
  </si>
  <si>
    <t>Zaliczka na podatek</t>
  </si>
  <si>
    <t>Podstawa do ubezpieczenia zdrowotnego</t>
  </si>
  <si>
    <t>Ubezpieczenie zdrowotne 7,75%</t>
  </si>
  <si>
    <t>Ubezpieczenie zdrowotne 9,00%</t>
  </si>
  <si>
    <t>Podatek do US 18%</t>
  </si>
  <si>
    <t>Całkowity koszty pracodawcy</t>
  </si>
  <si>
    <t>Wartość umowy brutto</t>
  </si>
  <si>
    <t>Do wypłaty netto</t>
  </si>
  <si>
    <t>Różnica</t>
  </si>
  <si>
    <t>Stawka</t>
  </si>
  <si>
    <t>Miesięcznie</t>
  </si>
  <si>
    <t xml:space="preserve">W czasie obowiązywania </t>
  </si>
  <si>
    <t>Różnica 2</t>
  </si>
  <si>
    <t>520,36 zł (tj. 19,52%) na ubezpieczenie emerytaln</t>
  </si>
  <si>
    <t>rok urodzenia</t>
  </si>
  <si>
    <t>zaczęła pracę</t>
  </si>
  <si>
    <t>emerytura (powiedzmy)</t>
  </si>
  <si>
    <t>SUMA</t>
  </si>
  <si>
    <t>dziś</t>
  </si>
  <si>
    <t xml:space="preserve">ile już lat </t>
  </si>
  <si>
    <t>ile jeszcze?</t>
  </si>
  <si>
    <t>Ile miesięcy obowiązuje</t>
  </si>
  <si>
    <t>Obowiązuje od</t>
  </si>
  <si>
    <t>Kwota brutto</t>
  </si>
  <si>
    <t>Zmiana o %</t>
  </si>
  <si>
    <t>Oszacowanie</t>
  </si>
  <si>
    <t>Rok</t>
  </si>
  <si>
    <t>Składki mc</t>
  </si>
  <si>
    <t>Składki w czasie obowiązywania</t>
  </si>
  <si>
    <t>suma</t>
  </si>
  <si>
    <t>razem</t>
  </si>
  <si>
    <t xml:space="preserve">ilość okresów </t>
  </si>
  <si>
    <t>mc zmiana najniższej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</si>
</sst>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6"/>
      <color rgb="FF959595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sz val="6"/>
      <color rgb="FF636363"/>
      <name val="Arial"/>
      <family val="2"/>
      <charset val="238"/>
    </font>
    <font>
      <sz val="6"/>
      <color rgb="FF636363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2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8" fontId="0" fillId="0" borderId="0" xfId="0" applyNumberForma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4" borderId="0" xfId="0" applyFont="1" applyFill="1" applyAlignment="1">
      <alignment horizontal="left" vertical="center" wrapText="1" indent="2"/>
    </xf>
    <xf numFmtId="8" fontId="5" fillId="4" borderId="0" xfId="0" applyNumberFormat="1" applyFont="1" applyFill="1" applyAlignment="1">
      <alignment horizontal="left" vertical="center" wrapText="1" indent="2"/>
    </xf>
    <xf numFmtId="0" fontId="4" fillId="3" borderId="0" xfId="0" applyFont="1" applyFill="1" applyAlignment="1">
      <alignment horizontal="left" vertical="center" wrapText="1" indent="2"/>
    </xf>
    <xf numFmtId="8" fontId="5" fillId="3" borderId="0" xfId="0" applyNumberFormat="1" applyFont="1" applyFill="1" applyAlignment="1">
      <alignment horizontal="left" vertical="center" wrapText="1" indent="2"/>
    </xf>
    <xf numFmtId="4" fontId="5" fillId="4" borderId="0" xfId="0" applyNumberFormat="1" applyFont="1" applyFill="1" applyAlignment="1">
      <alignment horizontal="left" vertical="center" wrapText="1" indent="2"/>
    </xf>
    <xf numFmtId="4" fontId="5" fillId="3" borderId="0" xfId="0" applyNumberFormat="1" applyFont="1" applyFill="1" applyAlignment="1">
      <alignment horizontal="left" vertical="center" wrapText="1" indent="2"/>
    </xf>
    <xf numFmtId="8" fontId="5" fillId="2" borderId="0" xfId="0" applyNumberFormat="1" applyFont="1" applyFill="1" applyAlignment="1">
      <alignment horizontal="left" vertical="center" wrapText="1" indent="2"/>
    </xf>
    <xf numFmtId="0" fontId="4" fillId="6" borderId="0" xfId="0" applyFont="1" applyFill="1" applyAlignment="1">
      <alignment horizontal="left" vertical="center" wrapText="1" indent="2"/>
    </xf>
    <xf numFmtId="8" fontId="5" fillId="6" borderId="0" xfId="0" applyNumberFormat="1" applyFont="1" applyFill="1" applyAlignment="1">
      <alignment horizontal="left" vertical="center" wrapText="1" indent="2"/>
    </xf>
    <xf numFmtId="4" fontId="0" fillId="0" borderId="0" xfId="0" applyNumberFormat="1"/>
    <xf numFmtId="0" fontId="7" fillId="6" borderId="0" xfId="0" applyFont="1" applyFill="1"/>
    <xf numFmtId="0" fontId="8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8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8" fontId="0" fillId="0" borderId="1" xfId="0" applyNumberFormat="1" applyBorder="1"/>
    <xf numFmtId="0" fontId="0" fillId="0" borderId="0" xfId="0" applyNumberFormat="1"/>
    <xf numFmtId="0" fontId="0" fillId="6" borderId="0" xfId="0" applyNumberFormat="1" applyFill="1"/>
    <xf numFmtId="0" fontId="7" fillId="6" borderId="0" xfId="0" applyFont="1" applyFill="1" applyBorder="1"/>
    <xf numFmtId="1" fontId="0" fillId="0" borderId="0" xfId="0" applyNumberFormat="1"/>
    <xf numFmtId="14" fontId="1" fillId="6" borderId="1" xfId="0" applyNumberFormat="1" applyFont="1" applyFill="1" applyBorder="1" applyAlignment="1">
      <alignment horizontal="center" vertical="center" wrapText="1"/>
    </xf>
    <xf numFmtId="0" fontId="0" fillId="8" borderId="0" xfId="0" applyNumberFormat="1" applyFill="1"/>
    <xf numFmtId="14" fontId="1" fillId="9" borderId="1" xfId="0" applyNumberFormat="1" applyFont="1" applyFill="1" applyBorder="1" applyAlignment="1">
      <alignment horizontal="center" vertical="center" wrapText="1"/>
    </xf>
    <xf numFmtId="14" fontId="1" fillId="10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0" fillId="9" borderId="0" xfId="0" applyNumberFormat="1" applyFill="1"/>
    <xf numFmtId="0" fontId="0" fillId="9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3F35E-D9B7-4677-817C-1C4484900E69}">
  <dimension ref="A3:A5"/>
  <sheetViews>
    <sheetView workbookViewId="0">
      <selection activeCell="C5" sqref="C5"/>
    </sheetView>
  </sheetViews>
  <sheetFormatPr defaultRowHeight="15" x14ac:dyDescent="0.25"/>
  <sheetData>
    <row r="3" spans="1:1" x14ac:dyDescent="0.25">
      <c r="A3" t="s">
        <v>2</v>
      </c>
    </row>
    <row r="4" spans="1:1" x14ac:dyDescent="0.25">
      <c r="A4" t="s">
        <v>1</v>
      </c>
    </row>
    <row r="5" spans="1:1" x14ac:dyDescent="0.25">
      <c r="A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2D15-2B80-49BA-9CB7-C69FD68FBC63}">
  <dimension ref="A1:O33"/>
  <sheetViews>
    <sheetView tabSelected="1" workbookViewId="0">
      <selection activeCell="A7" sqref="A7"/>
    </sheetView>
  </sheetViews>
  <sheetFormatPr defaultRowHeight="15" x14ac:dyDescent="0.25"/>
  <cols>
    <col min="1" max="1" width="11.140625" bestFit="1" customWidth="1"/>
    <col min="2" max="2" width="11.28515625" bestFit="1" customWidth="1"/>
    <col min="3" max="3" width="20.7109375" bestFit="1" customWidth="1"/>
    <col min="6" max="6" width="21" bestFit="1" customWidth="1"/>
    <col min="8" max="8" width="11.5703125" bestFit="1" customWidth="1"/>
    <col min="9" max="9" width="10.85546875" bestFit="1" customWidth="1"/>
    <col min="11" max="11" width="26.5703125" bestFit="1" customWidth="1"/>
    <col min="12" max="12" width="9.85546875" bestFit="1" customWidth="1"/>
    <col min="13" max="13" width="10.85546875" bestFit="1" customWidth="1"/>
  </cols>
  <sheetData>
    <row r="1" spans="1:15" ht="24" x14ac:dyDescent="0.25">
      <c r="A1" s="16" t="s">
        <v>33</v>
      </c>
      <c r="B1" s="16" t="s">
        <v>32</v>
      </c>
      <c r="C1" s="17" t="s">
        <v>31</v>
      </c>
      <c r="D1" s="17" t="s">
        <v>19</v>
      </c>
      <c r="E1" s="17" t="s">
        <v>20</v>
      </c>
      <c r="F1" s="17" t="s">
        <v>21</v>
      </c>
      <c r="G1" s="14" t="s">
        <v>34</v>
      </c>
      <c r="H1" s="25" t="s">
        <v>35</v>
      </c>
      <c r="I1" s="25" t="s">
        <v>36</v>
      </c>
      <c r="J1" s="25" t="s">
        <v>37</v>
      </c>
      <c r="K1" s="25" t="s">
        <v>38</v>
      </c>
      <c r="N1">
        <v>1995</v>
      </c>
      <c r="O1" t="s">
        <v>25</v>
      </c>
    </row>
    <row r="2" spans="1:15" x14ac:dyDescent="0.25">
      <c r="A2" s="18">
        <v>2100</v>
      </c>
      <c r="B2" s="19">
        <v>43101</v>
      </c>
      <c r="C2" s="20">
        <v>7</v>
      </c>
      <c r="D2" s="21">
        <v>9.7600000000000006E-2</v>
      </c>
      <c r="E2" s="22">
        <f>A2*D2</f>
        <v>204.96</v>
      </c>
      <c r="F2" s="22">
        <f>E2*C2</f>
        <v>1434.72</v>
      </c>
      <c r="G2" s="28">
        <f>A2/A3</f>
        <v>1.05</v>
      </c>
      <c r="H2">
        <v>2220</v>
      </c>
      <c r="I2">
        <v>2019</v>
      </c>
      <c r="J2" s="1">
        <f>H2*D2</f>
        <v>216.67200000000003</v>
      </c>
      <c r="K2" s="1">
        <f>J2*C2</f>
        <v>1516.7040000000002</v>
      </c>
      <c r="L2">
        <f>AVERAGE(G2:G17)</f>
        <v>1.066410075898603</v>
      </c>
      <c r="N2">
        <f>N1-20</f>
        <v>1975</v>
      </c>
      <c r="O2" t="s">
        <v>24</v>
      </c>
    </row>
    <row r="3" spans="1:15" x14ac:dyDescent="0.25">
      <c r="A3" s="18">
        <v>2000</v>
      </c>
      <c r="B3" s="19">
        <v>42736</v>
      </c>
      <c r="C3" s="20">
        <v>12</v>
      </c>
      <c r="D3" s="21">
        <v>9.7600000000000006E-2</v>
      </c>
      <c r="E3" s="22">
        <f t="shared" ref="E3:E32" si="0">A3*D3</f>
        <v>195.20000000000002</v>
      </c>
      <c r="F3" s="22">
        <f t="shared" ref="F3:F32" si="1">E3*C3</f>
        <v>2342.4</v>
      </c>
      <c r="G3" s="28">
        <f t="shared" ref="G3:G31" si="2">A3/A4</f>
        <v>1.0810810810810811</v>
      </c>
      <c r="H3" s="26">
        <f>H2*G32</f>
        <v>2382.5505424503031</v>
      </c>
      <c r="I3">
        <v>2020</v>
      </c>
      <c r="J3" s="1">
        <f t="shared" ref="J3:J18" si="3">H3*D3</f>
        <v>232.53693294314959</v>
      </c>
      <c r="K3" s="1">
        <f t="shared" ref="K3:K18" si="4">J3*C3</f>
        <v>2790.443195317795</v>
      </c>
      <c r="N3">
        <f>N2+60</f>
        <v>2035</v>
      </c>
      <c r="O3" t="s">
        <v>26</v>
      </c>
    </row>
    <row r="4" spans="1:15" x14ac:dyDescent="0.25">
      <c r="A4" s="18">
        <v>1850</v>
      </c>
      <c r="B4" s="19">
        <v>42370</v>
      </c>
      <c r="C4" s="20">
        <v>12</v>
      </c>
      <c r="D4" s="21">
        <v>9.7600000000000006E-2</v>
      </c>
      <c r="E4" s="22">
        <f t="shared" si="0"/>
        <v>180.56</v>
      </c>
      <c r="F4" s="22">
        <f t="shared" si="1"/>
        <v>2166.7200000000003</v>
      </c>
      <c r="G4" s="28">
        <f t="shared" si="2"/>
        <v>1.0571428571428572</v>
      </c>
      <c r="H4" s="26">
        <f>H3*$G32</f>
        <v>2557.0031924910959</v>
      </c>
      <c r="I4">
        <v>2021</v>
      </c>
      <c r="J4" s="1">
        <f t="shared" si="3"/>
        <v>249.56351158713096</v>
      </c>
      <c r="K4" s="1">
        <f t="shared" si="4"/>
        <v>2994.7621390455715</v>
      </c>
      <c r="N4">
        <v>2018</v>
      </c>
      <c r="O4" t="s">
        <v>28</v>
      </c>
    </row>
    <row r="5" spans="1:15" x14ac:dyDescent="0.25">
      <c r="A5" s="18">
        <v>1750</v>
      </c>
      <c r="B5" s="19">
        <v>42005</v>
      </c>
      <c r="C5" s="20">
        <v>12</v>
      </c>
      <c r="D5" s="21">
        <v>9.7600000000000006E-2</v>
      </c>
      <c r="E5" s="22">
        <f t="shared" si="0"/>
        <v>170.8</v>
      </c>
      <c r="F5" s="22">
        <f t="shared" si="1"/>
        <v>2049.6000000000004</v>
      </c>
      <c r="G5" s="28">
        <f t="shared" si="2"/>
        <v>1.0416666666666667</v>
      </c>
      <c r="H5" s="26">
        <f>H4*G32</f>
        <v>2744.229433926494</v>
      </c>
      <c r="I5">
        <v>2022</v>
      </c>
      <c r="J5" s="1">
        <f t="shared" si="3"/>
        <v>267.83679275122586</v>
      </c>
      <c r="K5" s="1">
        <f t="shared" si="4"/>
        <v>3214.0415130147103</v>
      </c>
      <c r="N5">
        <f>N4-N1</f>
        <v>23</v>
      </c>
      <c r="O5" t="s">
        <v>29</v>
      </c>
    </row>
    <row r="6" spans="1:15" x14ac:dyDescent="0.25">
      <c r="A6" s="18">
        <v>1680</v>
      </c>
      <c r="B6" s="19">
        <v>41640</v>
      </c>
      <c r="C6" s="20">
        <v>12</v>
      </c>
      <c r="D6" s="21">
        <v>9.7600000000000006E-2</v>
      </c>
      <c r="E6" s="22">
        <f t="shared" si="0"/>
        <v>163.96800000000002</v>
      </c>
      <c r="F6" s="22">
        <f t="shared" si="1"/>
        <v>1967.6160000000002</v>
      </c>
      <c r="G6" s="28">
        <f t="shared" si="2"/>
        <v>1.05</v>
      </c>
      <c r="H6" s="26">
        <f>H5*$G32</f>
        <v>2945.1645614457912</v>
      </c>
      <c r="I6">
        <v>2023</v>
      </c>
      <c r="J6" s="1">
        <f t="shared" si="3"/>
        <v>287.44806119710921</v>
      </c>
      <c r="K6" s="1">
        <f t="shared" si="4"/>
        <v>3449.3767343653108</v>
      </c>
      <c r="N6">
        <f>N3-N4</f>
        <v>17</v>
      </c>
      <c r="O6" t="s">
        <v>30</v>
      </c>
    </row>
    <row r="7" spans="1:15" x14ac:dyDescent="0.25">
      <c r="A7" s="18">
        <v>1600</v>
      </c>
      <c r="B7" s="19">
        <v>41275</v>
      </c>
      <c r="C7" s="20">
        <v>12</v>
      </c>
      <c r="D7" s="21">
        <v>9.7600000000000006E-2</v>
      </c>
      <c r="E7" s="22">
        <f t="shared" si="0"/>
        <v>156.16</v>
      </c>
      <c r="F7" s="22">
        <f t="shared" si="1"/>
        <v>1873.92</v>
      </c>
      <c r="G7" s="28">
        <f t="shared" si="2"/>
        <v>1.0666666666666667</v>
      </c>
      <c r="H7" s="26">
        <f>H6*G32</f>
        <v>3160.8123529180534</v>
      </c>
      <c r="I7">
        <v>2024</v>
      </c>
      <c r="J7" s="1">
        <f t="shared" si="3"/>
        <v>308.49528564480204</v>
      </c>
      <c r="K7" s="1">
        <f t="shared" si="4"/>
        <v>3701.9434277376245</v>
      </c>
      <c r="N7">
        <v>31</v>
      </c>
      <c r="O7" t="s">
        <v>41</v>
      </c>
    </row>
    <row r="8" spans="1:15" x14ac:dyDescent="0.25">
      <c r="A8" s="18">
        <v>1500</v>
      </c>
      <c r="B8" s="19">
        <v>40909</v>
      </c>
      <c r="C8" s="20">
        <v>12</v>
      </c>
      <c r="D8" s="21">
        <v>9.7600000000000006E-2</v>
      </c>
      <c r="E8" s="22">
        <f t="shared" si="0"/>
        <v>146.4</v>
      </c>
      <c r="F8" s="22">
        <f t="shared" si="1"/>
        <v>1756.8000000000002</v>
      </c>
      <c r="G8" s="28">
        <f t="shared" si="2"/>
        <v>1.0822510822510822</v>
      </c>
      <c r="H8" s="26">
        <f>H7*$G32</f>
        <v>3392.2500837966336</v>
      </c>
      <c r="I8">
        <v>2025</v>
      </c>
      <c r="J8" s="1">
        <f t="shared" si="3"/>
        <v>331.08360817855146</v>
      </c>
      <c r="K8" s="1">
        <f t="shared" si="4"/>
        <v>3973.0032981426175</v>
      </c>
      <c r="N8">
        <f>23*12/31</f>
        <v>8.9032258064516121</v>
      </c>
      <c r="O8" t="s">
        <v>42</v>
      </c>
    </row>
    <row r="9" spans="1:15" x14ac:dyDescent="0.25">
      <c r="A9" s="18">
        <v>1386</v>
      </c>
      <c r="B9" s="19">
        <v>40544</v>
      </c>
      <c r="C9" s="20">
        <v>12</v>
      </c>
      <c r="D9" s="21">
        <v>9.7600000000000006E-2</v>
      </c>
      <c r="E9" s="22">
        <f t="shared" si="0"/>
        <v>135.27360000000002</v>
      </c>
      <c r="F9" s="22">
        <f t="shared" si="1"/>
        <v>1623.2832000000003</v>
      </c>
      <c r="G9" s="28">
        <f t="shared" si="2"/>
        <v>1.0523917995444192</v>
      </c>
      <c r="H9" s="26">
        <f>H8*G32</f>
        <v>3640.6339086832231</v>
      </c>
      <c r="I9">
        <v>2026</v>
      </c>
      <c r="J9" s="1">
        <f t="shared" si="3"/>
        <v>355.32586948748258</v>
      </c>
      <c r="K9" s="1">
        <f t="shared" si="4"/>
        <v>4263.9104338497909</v>
      </c>
    </row>
    <row r="10" spans="1:15" x14ac:dyDescent="0.25">
      <c r="A10" s="18">
        <v>1317</v>
      </c>
      <c r="B10" s="19">
        <v>40179</v>
      </c>
      <c r="C10" s="20">
        <v>12</v>
      </c>
      <c r="D10" s="21">
        <v>9.7600000000000006E-2</v>
      </c>
      <c r="E10" s="22">
        <f t="shared" si="0"/>
        <v>128.53920000000002</v>
      </c>
      <c r="F10" s="22">
        <f t="shared" si="1"/>
        <v>1542.4704000000002</v>
      </c>
      <c r="G10" s="28">
        <f t="shared" si="2"/>
        <v>1.0321316614420062</v>
      </c>
      <c r="H10" s="26">
        <f>H9*$G32</f>
        <v>3907.2046369352161</v>
      </c>
      <c r="I10">
        <v>2027</v>
      </c>
      <c r="J10" s="1">
        <f t="shared" si="3"/>
        <v>381.34317256487714</v>
      </c>
      <c r="K10" s="1">
        <f t="shared" si="4"/>
        <v>4576.1180707785261</v>
      </c>
    </row>
    <row r="11" spans="1:15" x14ac:dyDescent="0.25">
      <c r="A11" s="18">
        <v>1276</v>
      </c>
      <c r="B11" s="19">
        <v>39814</v>
      </c>
      <c r="C11" s="20">
        <v>12</v>
      </c>
      <c r="D11" s="21">
        <v>9.7600000000000006E-2</v>
      </c>
      <c r="E11" s="22">
        <f t="shared" si="0"/>
        <v>124.53760000000001</v>
      </c>
      <c r="F11" s="22">
        <f t="shared" si="1"/>
        <v>1494.4512000000002</v>
      </c>
      <c r="G11" s="28">
        <f t="shared" si="2"/>
        <v>1.133214920071048</v>
      </c>
      <c r="H11" s="26">
        <f>H10*G32</f>
        <v>4193.2939311686205</v>
      </c>
      <c r="I11">
        <v>2028</v>
      </c>
      <c r="J11" s="1">
        <f t="shared" si="3"/>
        <v>409.26548768205737</v>
      </c>
      <c r="K11" s="1">
        <f t="shared" si="4"/>
        <v>4911.185852184688</v>
      </c>
    </row>
    <row r="12" spans="1:15" x14ac:dyDescent="0.25">
      <c r="A12" s="18">
        <v>1126</v>
      </c>
      <c r="B12" s="19">
        <v>39448</v>
      </c>
      <c r="C12" s="20">
        <v>12</v>
      </c>
      <c r="D12" s="21">
        <v>9.7600000000000006E-2</v>
      </c>
      <c r="E12" s="22">
        <f t="shared" si="0"/>
        <v>109.89760000000001</v>
      </c>
      <c r="F12" s="22">
        <f t="shared" si="1"/>
        <v>1318.7712000000001</v>
      </c>
      <c r="G12" s="28">
        <f t="shared" si="2"/>
        <v>1.2029914529914529</v>
      </c>
      <c r="H12" s="26">
        <f>H11*G32</f>
        <v>4500.330959621333</v>
      </c>
      <c r="I12">
        <v>2029</v>
      </c>
      <c r="J12" s="1">
        <f t="shared" si="3"/>
        <v>439.23230165904215</v>
      </c>
      <c r="K12" s="1">
        <f t="shared" si="4"/>
        <v>5270.7876199085058</v>
      </c>
    </row>
    <row r="13" spans="1:15" x14ac:dyDescent="0.25">
      <c r="A13" s="18">
        <v>936</v>
      </c>
      <c r="B13" s="19">
        <v>39083</v>
      </c>
      <c r="C13" s="20">
        <v>12</v>
      </c>
      <c r="D13" s="21">
        <v>9.7600000000000006E-2</v>
      </c>
      <c r="E13" s="22">
        <f t="shared" si="0"/>
        <v>91.3536</v>
      </c>
      <c r="F13" s="22">
        <f t="shared" si="1"/>
        <v>1096.2431999999999</v>
      </c>
      <c r="G13" s="28">
        <f t="shared" si="2"/>
        <v>1.0410410410410411</v>
      </c>
      <c r="H13" s="26">
        <f>H12*G32</f>
        <v>4829.8495356088733</v>
      </c>
      <c r="I13">
        <v>2030</v>
      </c>
      <c r="J13" s="1">
        <f t="shared" si="3"/>
        <v>471.39331467542604</v>
      </c>
      <c r="K13" s="1">
        <f t="shared" si="4"/>
        <v>5656.719776105112</v>
      </c>
    </row>
    <row r="14" spans="1:15" x14ac:dyDescent="0.25">
      <c r="A14" s="18">
        <v>899.1</v>
      </c>
      <c r="B14" s="19">
        <v>38718</v>
      </c>
      <c r="C14" s="20">
        <v>12</v>
      </c>
      <c r="D14" s="21">
        <v>9.7600000000000006E-2</v>
      </c>
      <c r="E14" s="22">
        <f t="shared" si="0"/>
        <v>87.752160000000003</v>
      </c>
      <c r="F14" s="22">
        <f t="shared" si="1"/>
        <v>1053.02592</v>
      </c>
      <c r="G14" s="28">
        <f t="shared" si="2"/>
        <v>1.0590106007067137</v>
      </c>
      <c r="H14" s="26">
        <f>H13*G32</f>
        <v>5183.4957797379575</v>
      </c>
      <c r="I14">
        <v>2031</v>
      </c>
      <c r="J14" s="1">
        <f t="shared" si="3"/>
        <v>505.90918810242471</v>
      </c>
      <c r="K14" s="1">
        <f t="shared" si="4"/>
        <v>6070.9102572290967</v>
      </c>
    </row>
    <row r="15" spans="1:15" x14ac:dyDescent="0.25">
      <c r="A15" s="18">
        <v>849</v>
      </c>
      <c r="B15" s="19">
        <v>38353</v>
      </c>
      <c r="C15" s="20">
        <v>12</v>
      </c>
      <c r="D15" s="21">
        <v>9.7600000000000006E-2</v>
      </c>
      <c r="E15" s="22">
        <f t="shared" si="0"/>
        <v>82.862400000000008</v>
      </c>
      <c r="F15" s="22">
        <f t="shared" si="1"/>
        <v>994.3488000000001</v>
      </c>
      <c r="G15" s="28">
        <f t="shared" si="2"/>
        <v>1.0303398058252426</v>
      </c>
      <c r="H15" s="26">
        <f>H14*G32</f>
        <v>5563.0363431547421</v>
      </c>
      <c r="I15">
        <v>2032</v>
      </c>
      <c r="J15" s="1">
        <f t="shared" si="3"/>
        <v>542.95234709190288</v>
      </c>
      <c r="K15" s="1">
        <f t="shared" si="4"/>
        <v>6515.4281651028341</v>
      </c>
    </row>
    <row r="16" spans="1:15" x14ac:dyDescent="0.25">
      <c r="A16" s="18">
        <v>824</v>
      </c>
      <c r="B16" s="19">
        <v>37987</v>
      </c>
      <c r="C16" s="20">
        <v>12</v>
      </c>
      <c r="D16" s="21">
        <v>9.7600000000000006E-2</v>
      </c>
      <c r="E16" s="22">
        <f t="shared" si="0"/>
        <v>80.42240000000001</v>
      </c>
      <c r="F16" s="22">
        <f t="shared" si="1"/>
        <v>965.06880000000012</v>
      </c>
      <c r="G16" s="28">
        <f t="shared" si="2"/>
        <v>1.03</v>
      </c>
      <c r="H16" s="26">
        <f>H15*G32</f>
        <v>5970.3672329072433</v>
      </c>
      <c r="I16">
        <v>2033</v>
      </c>
      <c r="J16" s="1">
        <f t="shared" si="3"/>
        <v>582.707841931747</v>
      </c>
      <c r="K16" s="1">
        <f t="shared" si="4"/>
        <v>6992.494103180964</v>
      </c>
    </row>
    <row r="17" spans="1:14" x14ac:dyDescent="0.25">
      <c r="A17" s="18">
        <v>800</v>
      </c>
      <c r="B17" s="19">
        <v>37622</v>
      </c>
      <c r="C17" s="20">
        <v>12</v>
      </c>
      <c r="D17" s="21">
        <v>9.7600000000000006E-2</v>
      </c>
      <c r="E17" s="22">
        <f t="shared" si="0"/>
        <v>78.08</v>
      </c>
      <c r="F17" s="22">
        <f t="shared" si="1"/>
        <v>936.96</v>
      </c>
      <c r="G17" s="28">
        <f t="shared" si="2"/>
        <v>1.0526315789473684</v>
      </c>
      <c r="H17" s="26">
        <f>H16*G32</f>
        <v>6407.5232835093093</v>
      </c>
      <c r="I17">
        <v>2034</v>
      </c>
      <c r="J17" s="1">
        <f t="shared" si="3"/>
        <v>625.37427247050857</v>
      </c>
      <c r="K17" s="1">
        <f t="shared" si="4"/>
        <v>7504.4912696461033</v>
      </c>
    </row>
    <row r="18" spans="1:14" x14ac:dyDescent="0.25">
      <c r="A18" s="18">
        <v>760</v>
      </c>
      <c r="B18" s="29">
        <v>36892</v>
      </c>
      <c r="C18" s="20">
        <v>10</v>
      </c>
      <c r="D18" s="21">
        <v>9.7600000000000006E-2</v>
      </c>
      <c r="E18" s="22">
        <f t="shared" si="0"/>
        <v>74.176000000000002</v>
      </c>
      <c r="F18" s="22">
        <f t="shared" si="1"/>
        <v>741.76</v>
      </c>
      <c r="G18" s="33">
        <f t="shared" si="2"/>
        <v>1.0857142857142856</v>
      </c>
      <c r="H18" s="26">
        <f>H17*G32</f>
        <v>6876.688322021645</v>
      </c>
      <c r="I18">
        <v>2035</v>
      </c>
      <c r="J18" s="1">
        <f t="shared" si="3"/>
        <v>671.16478022931256</v>
      </c>
      <c r="K18" s="1">
        <f t="shared" si="4"/>
        <v>6711.647802293126</v>
      </c>
    </row>
    <row r="19" spans="1:14" x14ac:dyDescent="0.25">
      <c r="A19" s="18">
        <v>700</v>
      </c>
      <c r="B19" s="31">
        <v>36586</v>
      </c>
      <c r="C19" s="20">
        <v>4</v>
      </c>
      <c r="D19" s="21">
        <v>9.7600000000000006E-2</v>
      </c>
      <c r="E19" s="22">
        <f t="shared" si="0"/>
        <v>68.320000000000007</v>
      </c>
      <c r="F19" s="22">
        <f t="shared" si="1"/>
        <v>273.28000000000003</v>
      </c>
      <c r="G19" s="33">
        <f t="shared" si="2"/>
        <v>1.044776119402985</v>
      </c>
      <c r="H19" s="26"/>
      <c r="J19" s="1" t="s">
        <v>39</v>
      </c>
      <c r="K19" s="26">
        <f>SUM(K2:K18)</f>
        <v>80113.967657902365</v>
      </c>
    </row>
    <row r="20" spans="1:14" x14ac:dyDescent="0.25">
      <c r="A20" s="18">
        <v>670</v>
      </c>
      <c r="B20" s="29">
        <v>36465</v>
      </c>
      <c r="C20" s="20">
        <v>10</v>
      </c>
      <c r="D20" s="21">
        <v>9.7600000000000006E-2</v>
      </c>
      <c r="E20" s="22">
        <f t="shared" si="0"/>
        <v>65.39200000000001</v>
      </c>
      <c r="F20" s="22">
        <f t="shared" si="1"/>
        <v>653.92000000000007</v>
      </c>
      <c r="G20" s="23">
        <f t="shared" si="2"/>
        <v>1.268939393939394</v>
      </c>
      <c r="H20" s="26"/>
      <c r="J20" t="s">
        <v>27</v>
      </c>
      <c r="K20" s="1">
        <v>29346.582719999999</v>
      </c>
      <c r="L20" s="1">
        <f>K20/N5</f>
        <v>1275.9383791304347</v>
      </c>
      <c r="M20" s="1">
        <f>L20*40</f>
        <v>51037.535165217385</v>
      </c>
      <c r="N20" s="1">
        <f>L20/12</f>
        <v>106.32819826086956</v>
      </c>
    </row>
    <row r="21" spans="1:14" x14ac:dyDescent="0.25">
      <c r="A21" s="18">
        <v>528</v>
      </c>
      <c r="B21" s="29">
        <v>36161</v>
      </c>
      <c r="C21" s="20">
        <v>11</v>
      </c>
      <c r="D21" s="21">
        <v>9.7600000000000006E-2</v>
      </c>
      <c r="E21" s="22">
        <f t="shared" si="0"/>
        <v>51.532800000000002</v>
      </c>
      <c r="F21" s="22">
        <f t="shared" si="1"/>
        <v>566.86080000000004</v>
      </c>
      <c r="G21" s="23">
        <f t="shared" si="2"/>
        <v>1.056</v>
      </c>
      <c r="H21" s="34">
        <f>A19/A21</f>
        <v>1.3257575757575757</v>
      </c>
      <c r="J21" s="1" t="s">
        <v>40</v>
      </c>
      <c r="K21" s="1">
        <f>K20+K19</f>
        <v>109460.55037790237</v>
      </c>
      <c r="M21" s="1">
        <f>L20*45</f>
        <v>57417.227060869562</v>
      </c>
    </row>
    <row r="22" spans="1:14" x14ac:dyDescent="0.25">
      <c r="A22" s="18">
        <v>500</v>
      </c>
      <c r="B22" s="32">
        <v>35827</v>
      </c>
      <c r="C22" s="20">
        <v>7</v>
      </c>
      <c r="D22" s="21">
        <v>9.7600000000000006E-2</v>
      </c>
      <c r="E22" s="22">
        <f t="shared" si="0"/>
        <v>48.800000000000004</v>
      </c>
      <c r="F22" s="22">
        <f t="shared" si="1"/>
        <v>341.6</v>
      </c>
      <c r="G22" s="33">
        <f t="shared" si="2"/>
        <v>1.1111111111111112</v>
      </c>
      <c r="H22" s="26"/>
      <c r="J22" s="1"/>
      <c r="K22" s="1">
        <f>K21/20</f>
        <v>5473.0275188951182</v>
      </c>
    </row>
    <row r="23" spans="1:14" x14ac:dyDescent="0.25">
      <c r="A23" s="18">
        <v>450</v>
      </c>
      <c r="B23" s="31">
        <v>35612</v>
      </c>
      <c r="C23" s="20">
        <v>5</v>
      </c>
      <c r="D23" s="21">
        <v>9.7600000000000006E-2</v>
      </c>
      <c r="E23" s="22">
        <f t="shared" si="0"/>
        <v>43.92</v>
      </c>
      <c r="F23" s="22">
        <f t="shared" si="1"/>
        <v>219.60000000000002</v>
      </c>
      <c r="G23" s="23">
        <f t="shared" si="2"/>
        <v>1.1083743842364533</v>
      </c>
      <c r="H23" s="26"/>
      <c r="J23" s="1"/>
      <c r="K23" s="1">
        <f>K22/12</f>
        <v>456.08562657459316</v>
      </c>
    </row>
    <row r="24" spans="1:14" x14ac:dyDescent="0.25">
      <c r="A24" s="18">
        <v>406</v>
      </c>
      <c r="B24" s="31">
        <v>35462</v>
      </c>
      <c r="C24" s="20">
        <v>1</v>
      </c>
      <c r="D24" s="21">
        <v>9.7600000000000006E-2</v>
      </c>
      <c r="E24" s="22">
        <f t="shared" si="0"/>
        <v>39.625600000000006</v>
      </c>
      <c r="F24" s="22">
        <f t="shared" si="1"/>
        <v>39.625600000000006</v>
      </c>
      <c r="G24" s="23">
        <f t="shared" si="2"/>
        <v>1.0383631713554988</v>
      </c>
      <c r="H24" s="26"/>
      <c r="J24" s="1"/>
    </row>
    <row r="25" spans="1:14" x14ac:dyDescent="0.25">
      <c r="A25" s="18">
        <v>391</v>
      </c>
      <c r="B25" s="31">
        <v>35431</v>
      </c>
      <c r="C25" s="20">
        <v>6</v>
      </c>
      <c r="D25" s="21">
        <v>9.7600000000000006E-2</v>
      </c>
      <c r="E25" s="22">
        <f t="shared" si="0"/>
        <v>38.1616</v>
      </c>
      <c r="F25" s="22">
        <f t="shared" si="1"/>
        <v>228.96960000000001</v>
      </c>
      <c r="G25" s="23">
        <f t="shared" si="2"/>
        <v>1.0567567567567568</v>
      </c>
      <c r="H25" s="33">
        <f>A22/A25</f>
        <v>1.2787723785166241</v>
      </c>
      <c r="J25" s="1">
        <f>AVERAGE(G2:G19,H21,H25,H27,H30)</f>
        <v>1.1023026589475473</v>
      </c>
    </row>
    <row r="26" spans="1:14" x14ac:dyDescent="0.25">
      <c r="A26" s="18">
        <v>370</v>
      </c>
      <c r="B26" s="30">
        <v>35247</v>
      </c>
      <c r="C26" s="20">
        <v>3</v>
      </c>
      <c r="D26" s="21">
        <v>9.7600000000000006E-2</v>
      </c>
      <c r="E26" s="22">
        <f t="shared" si="0"/>
        <v>36.112000000000002</v>
      </c>
      <c r="F26" s="22">
        <f t="shared" si="1"/>
        <v>108.33600000000001</v>
      </c>
      <c r="G26" s="23">
        <f t="shared" si="2"/>
        <v>1.0571428571428572</v>
      </c>
      <c r="H26" s="26"/>
      <c r="J26" s="1"/>
    </row>
    <row r="27" spans="1:14" x14ac:dyDescent="0.25">
      <c r="A27" s="18">
        <v>350</v>
      </c>
      <c r="B27" s="30">
        <v>35156</v>
      </c>
      <c r="C27" s="20">
        <v>3</v>
      </c>
      <c r="D27" s="21">
        <v>9.7600000000000006E-2</v>
      </c>
      <c r="E27" s="22">
        <f t="shared" si="0"/>
        <v>34.160000000000004</v>
      </c>
      <c r="F27" s="22">
        <f t="shared" si="1"/>
        <v>102.48000000000002</v>
      </c>
      <c r="G27" s="23">
        <f t="shared" si="2"/>
        <v>1.0769230769230769</v>
      </c>
      <c r="H27" s="33">
        <f>A25/A28</f>
        <v>1.2030769230769232</v>
      </c>
      <c r="J27" s="1"/>
    </row>
    <row r="28" spans="1:14" x14ac:dyDescent="0.25">
      <c r="A28" s="18">
        <v>325</v>
      </c>
      <c r="B28" s="30">
        <v>35065</v>
      </c>
      <c r="C28" s="20">
        <v>3</v>
      </c>
      <c r="D28" s="21">
        <v>9.7600000000000006E-2</v>
      </c>
      <c r="E28" s="22">
        <f t="shared" si="0"/>
        <v>31.720000000000002</v>
      </c>
      <c r="F28" s="22">
        <f t="shared" si="1"/>
        <v>95.160000000000011</v>
      </c>
      <c r="G28" s="23">
        <f t="shared" si="2"/>
        <v>1.0655737704918034</v>
      </c>
      <c r="H28" s="26"/>
      <c r="J28" s="1"/>
    </row>
    <row r="29" spans="1:14" x14ac:dyDescent="0.25">
      <c r="A29" s="18">
        <v>305</v>
      </c>
      <c r="B29" s="27">
        <v>34973</v>
      </c>
      <c r="C29" s="20">
        <v>3</v>
      </c>
      <c r="D29" s="21">
        <v>9.7600000000000006E-2</v>
      </c>
      <c r="E29" s="22">
        <f t="shared" si="0"/>
        <v>29.768000000000001</v>
      </c>
      <c r="F29" s="22">
        <f t="shared" si="1"/>
        <v>89.304000000000002</v>
      </c>
      <c r="G29" s="23">
        <f t="shared" si="2"/>
        <v>1.0338983050847457</v>
      </c>
      <c r="H29" s="26"/>
      <c r="J29" s="1"/>
    </row>
    <row r="30" spans="1:14" x14ac:dyDescent="0.25">
      <c r="A30" s="18">
        <v>295</v>
      </c>
      <c r="B30" s="27">
        <v>34881</v>
      </c>
      <c r="C30" s="20">
        <v>3</v>
      </c>
      <c r="D30" s="21">
        <v>9.7600000000000006E-2</v>
      </c>
      <c r="E30" s="22">
        <f t="shared" si="0"/>
        <v>28.792000000000002</v>
      </c>
      <c r="F30" s="22">
        <f t="shared" si="1"/>
        <v>86.376000000000005</v>
      </c>
      <c r="G30" s="23">
        <f t="shared" si="2"/>
        <v>1.0535714285714286</v>
      </c>
      <c r="H30" s="33">
        <f>A28/A32</f>
        <v>1.25</v>
      </c>
      <c r="J30" s="1"/>
    </row>
    <row r="31" spans="1:14" x14ac:dyDescent="0.25">
      <c r="A31" s="18">
        <v>280</v>
      </c>
      <c r="B31" s="27">
        <v>34790</v>
      </c>
      <c r="C31" s="20">
        <v>3</v>
      </c>
      <c r="D31" s="21">
        <v>9.7600000000000006E-2</v>
      </c>
      <c r="E31" s="22">
        <f t="shared" si="0"/>
        <v>27.328000000000003</v>
      </c>
      <c r="F31" s="22">
        <f t="shared" si="1"/>
        <v>81.984000000000009</v>
      </c>
      <c r="G31" s="23">
        <f t="shared" si="2"/>
        <v>1.0769230769230769</v>
      </c>
      <c r="H31" s="26"/>
      <c r="J31" s="1"/>
    </row>
    <row r="32" spans="1:14" x14ac:dyDescent="0.25">
      <c r="A32" s="18">
        <v>260</v>
      </c>
      <c r="B32" s="27">
        <v>34700</v>
      </c>
      <c r="C32" s="20">
        <v>3</v>
      </c>
      <c r="D32" s="21">
        <v>9.7600000000000006E-2</v>
      </c>
      <c r="E32" s="22">
        <f t="shared" si="0"/>
        <v>25.376000000000001</v>
      </c>
      <c r="F32" s="22">
        <f t="shared" si="1"/>
        <v>76.128</v>
      </c>
      <c r="G32" s="24">
        <f>AVERAGE(G2:G31)</f>
        <v>1.073220965067704</v>
      </c>
      <c r="H32" t="s">
        <v>27</v>
      </c>
      <c r="I32" s="1">
        <f>SUM(F2:F32)</f>
        <v>28321.782719999992</v>
      </c>
      <c r="J32" s="1"/>
    </row>
    <row r="33" spans="6:6" x14ac:dyDescent="0.25">
      <c r="F33" s="1">
        <f>F32+F31+F30+F29</f>
        <v>333.79200000000003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EA65-2A4D-4005-BBFF-40F83A0B496A}">
  <dimension ref="A1"/>
  <sheetViews>
    <sheetView workbookViewId="0"/>
  </sheetViews>
  <sheetFormatPr defaultRowHeight="15" x14ac:dyDescent="0.25"/>
  <sheetData>
    <row r="1" spans="1:1" ht="15.75" x14ac:dyDescent="0.25">
      <c r="A1" s="15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EADD-FB20-4CC1-AB42-CFCE50E7407C}">
  <dimension ref="A1:E13"/>
  <sheetViews>
    <sheetView workbookViewId="0">
      <selection activeCell="A2" sqref="A2"/>
    </sheetView>
  </sheetViews>
  <sheetFormatPr defaultRowHeight="15" x14ac:dyDescent="0.25"/>
  <cols>
    <col min="1" max="1" width="32.5703125" customWidth="1"/>
    <col min="2" max="2" width="17.5703125" bestFit="1" customWidth="1"/>
  </cols>
  <sheetData>
    <row r="1" spans="1:5" x14ac:dyDescent="0.25">
      <c r="A1" s="2" t="s">
        <v>3</v>
      </c>
      <c r="B1" s="3"/>
    </row>
    <row r="2" spans="1:5" ht="33" x14ac:dyDescent="0.25">
      <c r="A2" s="4" t="s">
        <v>4</v>
      </c>
      <c r="B2" s="5">
        <v>204.96</v>
      </c>
      <c r="D2" s="4" t="s">
        <v>15</v>
      </c>
      <c r="E2" s="8">
        <v>2535.54</v>
      </c>
    </row>
    <row r="3" spans="1:5" ht="24.75" x14ac:dyDescent="0.25">
      <c r="A3" s="6" t="s">
        <v>5</v>
      </c>
      <c r="B3" s="7">
        <v>31.5</v>
      </c>
      <c r="D3" s="6" t="s">
        <v>16</v>
      </c>
      <c r="E3" s="9">
        <v>2100</v>
      </c>
    </row>
    <row r="4" spans="1:5" ht="16.5" x14ac:dyDescent="0.25">
      <c r="A4" s="4" t="s">
        <v>6</v>
      </c>
      <c r="B4" s="5">
        <v>51.45</v>
      </c>
      <c r="D4" s="4" t="s">
        <v>17</v>
      </c>
      <c r="E4" s="8">
        <v>1530</v>
      </c>
    </row>
    <row r="5" spans="1:5" x14ac:dyDescent="0.25">
      <c r="A5" s="6" t="s">
        <v>7</v>
      </c>
      <c r="B5" s="10">
        <v>287.91000000000003</v>
      </c>
      <c r="D5" t="s">
        <v>18</v>
      </c>
      <c r="E5" s="13">
        <f>E2-E4</f>
        <v>1005.54</v>
      </c>
    </row>
    <row r="6" spans="1:5" x14ac:dyDescent="0.25">
      <c r="A6" s="4" t="s">
        <v>8</v>
      </c>
      <c r="B6" s="5">
        <v>111.25</v>
      </c>
      <c r="D6" t="s">
        <v>22</v>
      </c>
      <c r="E6" s="13">
        <f>E3-E4</f>
        <v>570</v>
      </c>
    </row>
    <row r="7" spans="1:5" x14ac:dyDescent="0.25">
      <c r="A7" s="11" t="s">
        <v>9</v>
      </c>
      <c r="B7" s="12">
        <v>1700.84</v>
      </c>
    </row>
    <row r="8" spans="1:5" x14ac:dyDescent="0.25">
      <c r="A8" s="4" t="s">
        <v>10</v>
      </c>
      <c r="B8" s="5">
        <v>119</v>
      </c>
    </row>
    <row r="9" spans="1:5" x14ac:dyDescent="0.25">
      <c r="A9" s="11" t="s">
        <v>11</v>
      </c>
      <c r="B9" s="12">
        <v>1812.09</v>
      </c>
    </row>
    <row r="10" spans="1:5" x14ac:dyDescent="0.25">
      <c r="A10" s="4" t="s">
        <v>12</v>
      </c>
      <c r="B10" s="5">
        <v>140.44</v>
      </c>
    </row>
    <row r="11" spans="1:5" x14ac:dyDescent="0.25">
      <c r="A11" s="6" t="s">
        <v>13</v>
      </c>
      <c r="B11" s="7">
        <v>163.09</v>
      </c>
    </row>
    <row r="12" spans="1:5" x14ac:dyDescent="0.25">
      <c r="A12" s="4" t="s">
        <v>14</v>
      </c>
      <c r="B12" s="5">
        <v>259.82</v>
      </c>
    </row>
    <row r="13" spans="1:5" x14ac:dyDescent="0.25">
      <c r="B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Wynagrodzenie mininalne- histor</vt:lpstr>
      <vt:lpstr>Przedsiębiorcy</vt:lpstr>
      <vt:lpstr>Minimalne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Ewelina</cp:lastModifiedBy>
  <dcterms:created xsi:type="dcterms:W3CDTF">2018-07-11T10:21:09Z</dcterms:created>
  <dcterms:modified xsi:type="dcterms:W3CDTF">2018-07-12T07:38:35Z</dcterms:modified>
</cp:coreProperties>
</file>